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ine\Desktop\"/>
    </mc:Choice>
  </mc:AlternateContent>
  <bookViews>
    <workbookView xWindow="0" yWindow="0" windowWidth="23040" windowHeight="9390"/>
  </bookViews>
  <sheets>
    <sheet name="mode d'emploi" sheetId="4" r:id="rId1"/>
    <sheet name="egpa récap F" sheetId="1" r:id="rId2"/>
    <sheet name="egpa récap M" sheetId="2" r:id="rId3"/>
    <sheet name="egpa récap élève" sheetId="3" r:id="rId4"/>
  </sheets>
  <definedNames>
    <definedName name="BDD_F">'egpa récap F'!$A$14:$Q$21</definedName>
    <definedName name="BDD_M">'egpa récap M'!$A$14:$R$21</definedName>
    <definedName name="Liste_eleves">'egpa récap F'!$A$14:$A$21</definedName>
    <definedName name="_xlnm.Print_Area" localSheetId="3">'egpa récap élève'!$A$1:$S$20</definedName>
    <definedName name="_xlnm.Print_Area" localSheetId="1">'egpa récap F'!$A$1:$R$21</definedName>
    <definedName name="_xlnm.Print_Area" localSheetId="2">'egpa récap M'!$A$1:$S$21</definedName>
    <definedName name="_xlnm.Print_Area" localSheetId="0">'mode d''emploi'!$A$1:$O$18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2" l="1"/>
  <c r="S16" i="2"/>
  <c r="S17" i="2"/>
  <c r="S18" i="2"/>
  <c r="S19" i="2"/>
  <c r="S20" i="2"/>
  <c r="S21" i="2"/>
  <c r="R14" i="1"/>
  <c r="R15" i="1" l="1"/>
  <c r="R16" i="1"/>
  <c r="R17" i="1"/>
  <c r="R18" i="1"/>
  <c r="R19" i="1"/>
  <c r="R20" i="1"/>
  <c r="R21" i="1"/>
  <c r="B10" i="3" l="1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B14" i="2"/>
  <c r="C14" i="2"/>
  <c r="A14" i="2"/>
  <c r="S14" i="2" s="1"/>
  <c r="B4" i="3"/>
  <c r="B3" i="3"/>
  <c r="B2" i="3"/>
  <c r="B1" i="3"/>
  <c r="B2" i="2"/>
  <c r="B3" i="2"/>
  <c r="B4" i="2"/>
  <c r="B1" i="2"/>
  <c r="H14" i="3" l="1"/>
  <c r="D14" i="3"/>
  <c r="N14" i="3"/>
  <c r="J14" i="3"/>
  <c r="I14" i="3"/>
  <c r="Q14" i="3"/>
  <c r="M14" i="3"/>
  <c r="P14" i="3"/>
  <c r="L14" i="3"/>
  <c r="O14" i="3"/>
  <c r="K14" i="3"/>
  <c r="R20" i="3"/>
  <c r="N20" i="3"/>
  <c r="J20" i="3"/>
  <c r="F20" i="3"/>
  <c r="Q20" i="3"/>
  <c r="M20" i="3"/>
  <c r="I20" i="3"/>
  <c r="E20" i="3"/>
  <c r="P20" i="3"/>
  <c r="L20" i="3"/>
  <c r="H20" i="3"/>
  <c r="D20" i="3"/>
  <c r="O20" i="3"/>
  <c r="K20" i="3"/>
  <c r="G20" i="3"/>
  <c r="B11" i="3"/>
  <c r="B12" i="3"/>
  <c r="E14" i="3"/>
  <c r="F14" i="3"/>
  <c r="G14" i="3"/>
  <c r="S20" i="3" l="1"/>
  <c r="S14" i="3"/>
</calcChain>
</file>

<file path=xl/sharedStrings.xml><?xml version="1.0" encoding="utf-8"?>
<sst xmlns="http://schemas.openxmlformats.org/spreadsheetml/2006/main" count="195" uniqueCount="110">
  <si>
    <t>ECOLE:</t>
  </si>
  <si>
    <t>COMMUNE:</t>
  </si>
  <si>
    <t>Année scolaire:</t>
  </si>
  <si>
    <t>EVALUATIONS EGPA</t>
  </si>
  <si>
    <t>Circonscription:</t>
  </si>
  <si>
    <t>STRASBOURG 6</t>
  </si>
  <si>
    <t>Elève</t>
  </si>
  <si>
    <t>Français</t>
  </si>
  <si>
    <t>Nom</t>
  </si>
  <si>
    <t>Prénom</t>
  </si>
  <si>
    <t>Classe</t>
  </si>
  <si>
    <t>Lecture</t>
  </si>
  <si>
    <t>Orthographe</t>
  </si>
  <si>
    <t>Vocabulaire</t>
  </si>
  <si>
    <t>Grammaire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</si>
  <si>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</si>
  <si>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</si>
  <si>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</si>
  <si>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</si>
  <si>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</si>
  <si>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</si>
  <si>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</si>
  <si>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</si>
  <si>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</si>
  <si>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</si>
  <si>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Déchiffrer des mots réguliers</t>
  </si>
  <si>
    <t>Rédaction de phrases</t>
  </si>
  <si>
    <t>Orthographe d’usage</t>
  </si>
  <si>
    <t>Orthographe grammaticale</t>
  </si>
  <si>
    <t>……………………….</t>
  </si>
  <si>
    <t>Comprendre un texte et des consignes</t>
  </si>
  <si>
    <t>Comprendre un texte documentaire</t>
  </si>
  <si>
    <t>Comprendre un texte narratif</t>
  </si>
  <si>
    <t>Rédaction d'un texte narratif</t>
  </si>
  <si>
    <r>
      <t xml:space="preserve">Note </t>
    </r>
    <r>
      <rPr>
        <b/>
        <sz val="11"/>
        <color theme="1"/>
        <rFont val="Calibri"/>
        <family val="2"/>
        <scheme val="minor"/>
      </rPr>
      <t>Français</t>
    </r>
    <r>
      <rPr>
        <sz val="11"/>
        <color theme="1"/>
        <rFont val="Calibri"/>
        <family val="2"/>
        <scheme val="minor"/>
      </rPr>
      <t xml:space="preserve"> sur 100</t>
    </r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</si>
  <si>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Français</t>
    </r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</si>
  <si>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Mathématiques</t>
    </r>
  </si>
  <si>
    <t>Mathématiques</t>
  </si>
  <si>
    <r>
      <t xml:space="preserve">Note </t>
    </r>
    <r>
      <rPr>
        <b/>
        <sz val="11"/>
        <color theme="1"/>
        <rFont val="Calibri"/>
        <family val="2"/>
        <scheme val="minor"/>
      </rPr>
      <t>Mathématiques</t>
    </r>
    <r>
      <rPr>
        <sz val="11"/>
        <color theme="1"/>
        <rFont val="Calibri"/>
        <family val="2"/>
        <scheme val="minor"/>
      </rPr>
      <t xml:space="preserve"> sur 100</t>
    </r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</si>
  <si>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</si>
  <si>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</si>
  <si>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</si>
  <si>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</si>
  <si>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</si>
  <si>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</si>
  <si>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</si>
  <si>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</si>
  <si>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</si>
  <si>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</si>
  <si>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Nombres et calculs</t>
  </si>
  <si>
    <t>Géométrie</t>
  </si>
  <si>
    <t>Grandeurs et mesures</t>
  </si>
  <si>
    <t>Tableau de synthèse - Elève</t>
  </si>
  <si>
    <t>Classe:</t>
  </si>
  <si>
    <t xml:space="preserve">Nom: 
</t>
  </si>
  <si>
    <t>Prénom :</t>
  </si>
  <si>
    <t>Choix de l'élève</t>
  </si>
  <si>
    <t>Score de fluence (indicatif)</t>
  </si>
  <si>
    <t>Score de fluence
(indicatif)</t>
  </si>
  <si>
    <t>Ecriture</t>
  </si>
  <si>
    <t>Orthographe des formes verbales fréquentes</t>
  </si>
  <si>
    <t>F11</t>
  </si>
  <si>
    <t>F12</t>
  </si>
  <si>
    <t>Relation entre les mots</t>
  </si>
  <si>
    <t>Maîtrise de l'ordre alphabétique</t>
  </si>
  <si>
    <t>F13</t>
  </si>
  <si>
    <t>F14</t>
  </si>
  <si>
    <t>Identification sujet/verbe</t>
  </si>
  <si>
    <t>Réalisation de l'accord avec le sujet</t>
  </si>
  <si>
    <t>Nommer, lire, écrire</t>
  </si>
  <si>
    <t>Repérer un rang</t>
  </si>
  <si>
    <t>Comparer des nombres</t>
  </si>
  <si>
    <t>Décomposer, recomposer</t>
  </si>
  <si>
    <t>Connaître des faits numériques</t>
  </si>
  <si>
    <t>Calculer mentalement</t>
  </si>
  <si>
    <t>Calculer en ligne</t>
  </si>
  <si>
    <t>Effectuer des calculs posés</t>
  </si>
  <si>
    <t>Résoudre des problèmes</t>
  </si>
  <si>
    <t>Données</t>
  </si>
  <si>
    <t>M11</t>
  </si>
  <si>
    <t>Lire et interpréter un tableau</t>
  </si>
  <si>
    <t>M12</t>
  </si>
  <si>
    <t>M13</t>
  </si>
  <si>
    <t>Construire des figures</t>
  </si>
  <si>
    <t>Reproduire des figures</t>
  </si>
  <si>
    <t>M14</t>
  </si>
  <si>
    <t>M15</t>
  </si>
  <si>
    <t>Mesurer des longueurs</t>
  </si>
  <si>
    <t>Lire l'heure et des dates</t>
  </si>
  <si>
    <t>Répérer un rang</t>
  </si>
  <si>
    <t>Elaborer des tsratégies de calcul</t>
  </si>
  <si>
    <t>Elaborer des stratégies de calcul</t>
  </si>
  <si>
    <r>
      <t xml:space="preserve">Note </t>
    </r>
    <r>
      <rPr>
        <b/>
        <sz val="14"/>
        <color theme="1"/>
        <rFont val="Calibri"/>
        <family val="2"/>
        <scheme val="minor"/>
      </rPr>
      <t>Français</t>
    </r>
    <r>
      <rPr>
        <sz val="14"/>
        <color theme="1"/>
        <rFont val="Calibri"/>
        <family val="2"/>
        <scheme val="minor"/>
      </rPr>
      <t xml:space="preserve"> sur 100</t>
    </r>
  </si>
  <si>
    <r>
      <t xml:space="preserve">Note </t>
    </r>
    <r>
      <rPr>
        <b/>
        <sz val="14"/>
        <color theme="1"/>
        <rFont val="Calibri"/>
        <family val="2"/>
        <scheme val="minor"/>
      </rPr>
      <t>Mathématiques</t>
    </r>
    <r>
      <rPr>
        <sz val="14"/>
        <color theme="1"/>
        <rFont val="Calibri"/>
        <family val="2"/>
        <scheme val="minor"/>
      </rPr>
      <t xml:space="preserve"> sur 100</t>
    </r>
  </si>
  <si>
    <t>Comment procéder?</t>
  </si>
  <si>
    <t>1. Saisir le nom de l'école, la commune et l'année scolaire de passation des évaluations dans le cadre en haut à gauche.</t>
  </si>
  <si>
    <t>3. Saisir les notes en Français. Le total se fait automatiquement. On retrouvera également ces données pour chaque élève dans le tableau de synthèse par élève (dernier onglet).</t>
  </si>
  <si>
    <t>* Sur l'onglet "egpa récap F"</t>
  </si>
  <si>
    <t>* Sur l'onglet "egpa récap M"</t>
  </si>
  <si>
    <t>Le nom de l'école, la commune et l'année scolaire de passation des évaluations apparaissent déjà sur la page.</t>
  </si>
  <si>
    <t>4. Saisir les notes en Mathématiques. Le total se fait automatiquement. On retrouvera ces données également pour chaque élève dans le tableau de synthèse par élève (dernier onglet).</t>
  </si>
  <si>
    <t>* Sur l'onglet "egpa récap élève"</t>
  </si>
  <si>
    <t>Le nom, le prénom, la classe de l'élève choisi ainsi que ses résultats et les totaux en Français et en Mathématiques apparaissent automatiquement.</t>
  </si>
  <si>
    <t>7. Joindre au dossier de pré-orientation EGPA.</t>
  </si>
  <si>
    <t>Mode d'emploi du tableau récapitulatif des résultats collectifs en Français et Mathématiques, individuel par élève</t>
  </si>
  <si>
    <t>© S. Schildknecht</t>
  </si>
  <si>
    <t>2. Saisir les noms, prénoms et classes des élèves concernés par les évaluations EGPA dans les 3 champs prévus. Ces données se retrouveront automatiquement dans l'onglet de saisie des résultats de Mathématiques, ainsi que dans l'onglet de synthèse par élève.</t>
  </si>
  <si>
    <t>5. Dans le menu déroulant en haut à droite (case orange), choisir l'élève dont on voudra éditer le bilan des évaluations Egpa.</t>
  </si>
  <si>
    <t>6. Imprimer la page des résulats.</t>
  </si>
  <si>
    <t>8. Renouveler l'opération pour chaque élève, en le choisissant dans le menu déroulant.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</si>
</sst>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rgb="FFD9D9D9"/>
      </patternFill>
    </fill>
    <fill>
      <patternFill patternType="lightUp">
        <bgColor rgb="FFF2F2F2"/>
      </patternFill>
    </fill>
    <fill>
      <patternFill patternType="lightUp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6" borderId="7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1" fillId="6" borderId="6" xfId="0" applyFont="1" applyFill="1" applyBorder="1" applyAlignment="1" applyProtection="1">
      <alignment horizontal="right"/>
    </xf>
    <xf numFmtId="0" fontId="0" fillId="6" borderId="7" xfId="0" applyFill="1" applyBorder="1" applyProtection="1"/>
    <xf numFmtId="0" fontId="0" fillId="0" borderId="0" xfId="0" applyProtection="1"/>
    <xf numFmtId="0" fontId="1" fillId="6" borderId="8" xfId="0" applyFont="1" applyFill="1" applyBorder="1" applyAlignment="1" applyProtection="1">
      <alignment horizontal="right"/>
    </xf>
    <xf numFmtId="0" fontId="0" fillId="6" borderId="9" xfId="0" applyFill="1" applyBorder="1" applyProtection="1"/>
    <xf numFmtId="0" fontId="1" fillId="6" borderId="10" xfId="0" applyFont="1" applyFill="1" applyBorder="1" applyAlignment="1" applyProtection="1">
      <alignment horizontal="right"/>
    </xf>
    <xf numFmtId="0" fontId="0" fillId="6" borderId="11" xfId="0" applyFill="1" applyBorder="1" applyProtection="1"/>
    <xf numFmtId="0" fontId="1" fillId="6" borderId="0" xfId="0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textRotation="90" wrapText="1"/>
    </xf>
    <xf numFmtId="0" fontId="0" fillId="4" borderId="3" xfId="0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1" fillId="3" borderId="2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right" vertical="top" wrapText="1"/>
    </xf>
    <xf numFmtId="0" fontId="4" fillId="5" borderId="12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 vertical="top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righ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1" fillId="5" borderId="9" xfId="0" applyFont="1" applyFill="1" applyBorder="1" applyAlignment="1" applyProtection="1">
      <alignment horizontal="left" vertical="top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0" fillId="0" borderId="0" xfId="0" applyFill="1"/>
    <xf numFmtId="0" fontId="8" fillId="0" borderId="0" xfId="0" applyFont="1"/>
    <xf numFmtId="0" fontId="9" fillId="5" borderId="0" xfId="0" applyFont="1" applyFill="1"/>
    <xf numFmtId="0" fontId="10" fillId="5" borderId="0" xfId="0" applyFont="1" applyFill="1"/>
    <xf numFmtId="1" fontId="3" fillId="6" borderId="1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textRotation="90" wrapText="1"/>
    </xf>
    <xf numFmtId="0" fontId="0" fillId="4" borderId="3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textRotation="90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 textRotation="90" wrapText="1"/>
    </xf>
    <xf numFmtId="0" fontId="0" fillId="4" borderId="1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textRotation="90" wrapText="1"/>
    </xf>
    <xf numFmtId="0" fontId="3" fillId="4" borderId="3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0" fillId="9" borderId="2" xfId="0" applyFont="1" applyFill="1" applyBorder="1" applyAlignment="1" applyProtection="1">
      <alignment horizontal="center" vertical="center" textRotation="90" wrapText="1"/>
    </xf>
    <xf numFmtId="0" fontId="0" fillId="9" borderId="3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</xdr:rowOff>
    </xdr:from>
    <xdr:to>
      <xdr:col>18</xdr:col>
      <xdr:colOff>27214</xdr:colOff>
      <xdr:row>28</xdr:row>
      <xdr:rowOff>108857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6844394"/>
          <a:ext cx="15321643" cy="125185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u="sng">
              <a:solidFill>
                <a:srgbClr val="FF0000"/>
              </a:solidFill>
            </a:rPr>
            <a:t>Comment</a:t>
          </a:r>
          <a:r>
            <a:rPr lang="fr-FR" sz="1400" b="1" u="sng" baseline="0">
              <a:solidFill>
                <a:srgbClr val="FF0000"/>
              </a:solidFill>
            </a:rPr>
            <a:t> procéder?</a:t>
          </a:r>
        </a:p>
        <a:p>
          <a:r>
            <a:rPr lang="fr-FR" sz="1400" baseline="0">
              <a:solidFill>
                <a:srgbClr val="FF0000"/>
              </a:solidFill>
            </a:rPr>
            <a:t>1. Saisir le nom de l'école, la commune et l'année scolaire de passation des évaluations dans le cadre en haut à gauche.</a:t>
          </a:r>
        </a:p>
        <a:p>
          <a:r>
            <a:rPr lang="fr-FR" sz="1400" baseline="0">
              <a:solidFill>
                <a:srgbClr val="FF0000"/>
              </a:solidFill>
            </a:rPr>
            <a:t>2. 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Saisir les noms, prénoms et classes des élèves concernés par les évaluations EGPA. dans les 3 champs prévus. Ces données se retrouveront automatiquement dans l'onglet de saisie des résultats de Mathématiques, ainsi que dans l'onglet de synthèse par élève.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Saisir les notes en Français. Le total se fait automatiquement. On retrouvera également ces données pour chaque élève dans le tableau de synthèse par élève (dernier onglet).</a:t>
          </a:r>
          <a:endParaRPr lang="fr-FR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19</xdr:col>
      <xdr:colOff>27214</xdr:colOff>
      <xdr:row>25</xdr:row>
      <xdr:rowOff>35718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6977063"/>
          <a:ext cx="16076839" cy="60721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</a:rPr>
            <a:t>4.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Saisir les notes en Mathématiques. Le total se fait automatiquement. On retrouvera ces données également pour chaque élève dans le tableau de synthèse par élève (dernier onglet).</a:t>
          </a:r>
          <a:endParaRPr lang="fr-FR" sz="1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152399</xdr:rowOff>
    </xdr:from>
    <xdr:to>
      <xdr:col>19</xdr:col>
      <xdr:colOff>0</xdr:colOff>
      <xdr:row>28</xdr:row>
      <xdr:rowOff>54429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0" y="8085363"/>
          <a:ext cx="11498036" cy="142603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5. Dans le menu déroulant en haut à droite, choisir l'élève dont on voudra éditer le bilan des évaluations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nom, le prénom, la classe de l'élève choisi ainsi que ses résultats et les totaux en Français et en Mathématiques apparaissent automatiquement.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6. Imprimer.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7. Joindre au dossier de pré-orientation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8. Renouveler l'opération pour chaque élève.</a:t>
          </a:r>
          <a:endParaRPr lang="fr-FR" sz="1400">
            <a:solidFill>
              <a:srgbClr val="FF0000"/>
            </a:solidFill>
            <a:effectLst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showRowColHeaders="0" tabSelected="1" zoomScale="90" zoomScaleNormal="90" workbookViewId="0">
      <selection activeCell="K17" sqref="K17"/>
    </sheetView>
  </sheetViews>
  <sheetFormatPr baseColWidth="10" defaultRowHeight="15" x14ac:dyDescent="0.25"/>
  <sheetData>
    <row r="1" spans="1:15" ht="18.75" x14ac:dyDescent="0.3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8.75" x14ac:dyDescent="0.3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9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8.75" x14ac:dyDescent="0.3">
      <c r="A4" s="41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.75" x14ac:dyDescent="0.3">
      <c r="A5" s="42" t="s">
        <v>97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8.75" x14ac:dyDescent="0.3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37.5" customHeight="1" x14ac:dyDescent="0.3">
      <c r="A7" s="49" t="s">
        <v>106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7.5" customHeight="1" x14ac:dyDescent="0.3">
      <c r="A8" s="49" t="s">
        <v>96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18.75" x14ac:dyDescent="0.3">
      <c r="A9" s="42" t="s">
        <v>98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18.75" x14ac:dyDescent="0.3">
      <c r="A10" s="46" t="s">
        <v>99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0"/>
      <c r="M10" s="40"/>
      <c r="N10" s="40"/>
      <c r="O10" s="40"/>
    </row>
    <row r="11" spans="1:15" ht="37.5" customHeight="1" x14ac:dyDescent="0.3">
      <c r="A11" s="49" t="s">
        <v>100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8.75" x14ac:dyDescent="0.3">
      <c r="A12" s="42" t="s">
        <v>101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18.75" x14ac:dyDescent="0.3">
      <c r="A13" s="46" t="s">
        <v>99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0"/>
      <c r="M13" s="40"/>
      <c r="N13" s="40"/>
      <c r="O13" s="40"/>
    </row>
    <row r="14" spans="1:15" ht="18.75" x14ac:dyDescent="0.3">
      <c r="A14" s="43" t="s">
        <v>107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8.75" x14ac:dyDescent="0.3">
      <c r="A15" s="46" t="s">
        <v>102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8.75" x14ac:dyDescent="0.3">
      <c r="A16" s="43" t="s">
        <v>108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18.75" x14ac:dyDescent="0.3">
      <c r="A17" s="43" t="s">
        <v>103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8.75" x14ac:dyDescent="0.3">
      <c r="A18" s="43" t="s">
        <v>109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20" spans="1:15" x14ac:dyDescent="0.25">
      <c r="N20" s="45" t="s">
        <v>105</v>
      </c>
    </row>
    <row r="24" spans="1:15" x14ac:dyDescent="0.25">
      <c r="I24" s="44"/>
    </row>
  </sheetData>
  <sheetProtection algorithmName="SHA-512" hashValue="43Aw+dpbenTKSDHsH14Ig2isc+dVTf0EQtCf2w3KTpKzJkvCPkvdQoJIyP+pEsOPjPCrvr9USP6g+eyoKfGcwA==" saltValue="jeMpo9P8j4aZewScjKURRw==" spinCount="100000" sheet="1" objects="1" scenarios="1" selectLockedCells="1" selectUnlockedCells="1"/>
  <mergeCells count="6">
    <mergeCell ref="A11:O11"/>
    <mergeCell ref="A1:O1"/>
    <mergeCell ref="A2:O2"/>
    <mergeCell ref="A6:O6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showRowColHeaders="0" zoomScale="70" zoomScaleNormal="70" zoomScaleSheetLayoutView="70" workbookViewId="0">
      <selection activeCell="B4" sqref="B4"/>
    </sheetView>
  </sheetViews>
  <sheetFormatPr baseColWidth="10" defaultColWidth="11.42578125" defaultRowHeight="15" x14ac:dyDescent="0.25"/>
  <cols>
    <col min="1" max="1" width="25.7109375" style="11" customWidth="1"/>
    <col min="2" max="2" width="20.7109375" style="11" customWidth="1"/>
    <col min="3" max="16384" width="11.42578125" style="11"/>
  </cols>
  <sheetData>
    <row r="1" spans="1:18" x14ac:dyDescent="0.25">
      <c r="A1" s="9" t="s">
        <v>0</v>
      </c>
      <c r="B1" s="1" t="s">
        <v>29</v>
      </c>
      <c r="N1" s="60"/>
      <c r="O1" s="60"/>
      <c r="P1" s="60"/>
      <c r="Q1" s="60"/>
      <c r="R1" s="60"/>
    </row>
    <row r="2" spans="1:18" x14ac:dyDescent="0.25">
      <c r="A2" s="12" t="s">
        <v>1</v>
      </c>
      <c r="B2" s="2" t="s">
        <v>29</v>
      </c>
      <c r="N2" s="60"/>
      <c r="O2" s="60"/>
      <c r="P2" s="60"/>
      <c r="Q2" s="60"/>
      <c r="R2" s="60"/>
    </row>
    <row r="3" spans="1:18" x14ac:dyDescent="0.25">
      <c r="A3" s="12" t="s">
        <v>4</v>
      </c>
      <c r="B3" s="13" t="s">
        <v>5</v>
      </c>
    </row>
    <row r="4" spans="1:18" x14ac:dyDescent="0.25">
      <c r="A4" s="14" t="s">
        <v>2</v>
      </c>
      <c r="B4" s="3" t="s">
        <v>29</v>
      </c>
    </row>
    <row r="5" spans="1:18" x14ac:dyDescent="0.25">
      <c r="A5" s="16"/>
      <c r="B5" s="17"/>
    </row>
    <row r="6" spans="1:18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1:18" x14ac:dyDescent="0.25">
      <c r="A7" s="64" t="s">
        <v>35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9" spans="1:18" x14ac:dyDescent="0.25">
      <c r="A9" s="56" t="s">
        <v>6</v>
      </c>
      <c r="B9" s="56"/>
      <c r="C9" s="56"/>
      <c r="D9" s="56" t="s">
        <v>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ht="30" customHeight="1" x14ac:dyDescent="0.25">
      <c r="A10" s="56" t="s">
        <v>8</v>
      </c>
      <c r="B10" s="56" t="s">
        <v>9</v>
      </c>
      <c r="C10" s="56" t="s">
        <v>10</v>
      </c>
      <c r="D10" s="52" t="s">
        <v>11</v>
      </c>
      <c r="E10" s="59"/>
      <c r="F10" s="59"/>
      <c r="G10" s="59"/>
      <c r="H10" s="53"/>
      <c r="I10" s="57" t="s">
        <v>59</v>
      </c>
      <c r="J10" s="57"/>
      <c r="K10" s="52" t="s">
        <v>12</v>
      </c>
      <c r="L10" s="59"/>
      <c r="M10" s="53"/>
      <c r="N10" s="52" t="s">
        <v>13</v>
      </c>
      <c r="O10" s="53"/>
      <c r="P10" s="52" t="s">
        <v>14</v>
      </c>
      <c r="Q10" s="53"/>
      <c r="R10" s="67" t="s">
        <v>34</v>
      </c>
    </row>
    <row r="11" spans="1:18" x14ac:dyDescent="0.25">
      <c r="A11" s="56"/>
      <c r="B11" s="56"/>
      <c r="C11" s="56"/>
      <c r="D11" s="18" t="s">
        <v>15</v>
      </c>
      <c r="E11" s="18" t="s">
        <v>16</v>
      </c>
      <c r="F11" s="18" t="s">
        <v>17</v>
      </c>
      <c r="G11" s="18" t="s">
        <v>18</v>
      </c>
      <c r="H11" s="18" t="s">
        <v>19</v>
      </c>
      <c r="I11" s="18" t="s">
        <v>20</v>
      </c>
      <c r="J11" s="18" t="s">
        <v>21</v>
      </c>
      <c r="K11" s="18" t="s">
        <v>22</v>
      </c>
      <c r="L11" s="18" t="s">
        <v>23</v>
      </c>
      <c r="M11" s="18" t="s">
        <v>24</v>
      </c>
      <c r="N11" s="18" t="s">
        <v>61</v>
      </c>
      <c r="O11" s="18" t="s">
        <v>62</v>
      </c>
      <c r="P11" s="18" t="s">
        <v>65</v>
      </c>
      <c r="Q11" s="18" t="s">
        <v>66</v>
      </c>
      <c r="R11" s="67"/>
    </row>
    <row r="12" spans="1:18" ht="131.25" customHeight="1" x14ac:dyDescent="0.25">
      <c r="A12" s="56"/>
      <c r="B12" s="56"/>
      <c r="C12" s="56"/>
      <c r="D12" s="68" t="s">
        <v>25</v>
      </c>
      <c r="E12" s="68" t="s">
        <v>30</v>
      </c>
      <c r="F12" s="68" t="s">
        <v>31</v>
      </c>
      <c r="G12" s="68" t="s">
        <v>32</v>
      </c>
      <c r="H12" s="54" t="s">
        <v>58</v>
      </c>
      <c r="I12" s="58" t="s">
        <v>26</v>
      </c>
      <c r="J12" s="68" t="s">
        <v>33</v>
      </c>
      <c r="K12" s="58" t="s">
        <v>27</v>
      </c>
      <c r="L12" s="58" t="s">
        <v>28</v>
      </c>
      <c r="M12" s="54" t="s">
        <v>60</v>
      </c>
      <c r="N12" s="58" t="s">
        <v>63</v>
      </c>
      <c r="O12" s="54" t="s">
        <v>64</v>
      </c>
      <c r="P12" s="19" t="s">
        <v>67</v>
      </c>
      <c r="Q12" s="68" t="s">
        <v>68</v>
      </c>
      <c r="R12" s="67"/>
    </row>
    <row r="13" spans="1:18" x14ac:dyDescent="0.25">
      <c r="A13" s="56"/>
      <c r="B13" s="56"/>
      <c r="C13" s="56"/>
      <c r="D13" s="68"/>
      <c r="E13" s="68"/>
      <c r="F13" s="68"/>
      <c r="G13" s="68"/>
      <c r="H13" s="55"/>
      <c r="I13" s="58"/>
      <c r="J13" s="68"/>
      <c r="K13" s="58"/>
      <c r="L13" s="58"/>
      <c r="M13" s="55"/>
      <c r="N13" s="58"/>
      <c r="O13" s="55"/>
      <c r="P13" s="20"/>
      <c r="Q13" s="68"/>
      <c r="R13" s="67"/>
    </row>
    <row r="14" spans="1:18" ht="24.95" customHeight="1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8" t="str">
        <f>IF(A14="","",SUM(D14:Q14)-H14)</f>
        <v/>
      </c>
    </row>
    <row r="15" spans="1:18" ht="24.95" customHeight="1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8" t="str">
        <f t="shared" ref="R15:R21" si="0">IF(A15="","",SUM(D15:Q15)-H15)</f>
        <v/>
      </c>
    </row>
    <row r="16" spans="1:18" ht="24.95" customHeight="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8" t="str">
        <f t="shared" si="0"/>
        <v/>
      </c>
    </row>
    <row r="17" spans="1:18" ht="24.95" customHeight="1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8" t="str">
        <f t="shared" si="0"/>
        <v/>
      </c>
    </row>
    <row r="18" spans="1:18" ht="24.95" customHeight="1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48" t="str">
        <f t="shared" si="0"/>
        <v/>
      </c>
    </row>
    <row r="19" spans="1:18" ht="24.95" customHeight="1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8" t="str">
        <f t="shared" si="0"/>
        <v/>
      </c>
    </row>
    <row r="20" spans="1:18" ht="24.95" customHeight="1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48" t="str">
        <f t="shared" si="0"/>
        <v/>
      </c>
    </row>
    <row r="21" spans="1:18" ht="24.95" customHeight="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8" t="str">
        <f t="shared" si="0"/>
        <v/>
      </c>
    </row>
  </sheetData>
  <sheetProtection algorithmName="SHA-512" hashValue="Et0Yv8WIzPVWsX9HM65Q1ybT62LhWM4dJpSA5sh9vDOAqmxbSSfez/kpPjXd+VP7xU2JqscuPGdbgfDrq+bLFQ==" saltValue="ef10sDeVPl5uf1wn8WAcWQ==" spinCount="100000" sheet="1" objects="1" scenarios="1" selectLockedCells="1"/>
  <mergeCells count="27">
    <mergeCell ref="N1:R2"/>
    <mergeCell ref="A6:R6"/>
    <mergeCell ref="A7:R7"/>
    <mergeCell ref="R10:R13"/>
    <mergeCell ref="D12:D13"/>
    <mergeCell ref="E12:E13"/>
    <mergeCell ref="I12:I13"/>
    <mergeCell ref="J12:J13"/>
    <mergeCell ref="N12:N13"/>
    <mergeCell ref="Q12:Q13"/>
    <mergeCell ref="F12:F13"/>
    <mergeCell ref="G12:G13"/>
    <mergeCell ref="K12:K13"/>
    <mergeCell ref="A9:C9"/>
    <mergeCell ref="D9:R9"/>
    <mergeCell ref="A10:A13"/>
    <mergeCell ref="N10:O10"/>
    <mergeCell ref="O12:O13"/>
    <mergeCell ref="P10:Q10"/>
    <mergeCell ref="B10:B13"/>
    <mergeCell ref="C10:C13"/>
    <mergeCell ref="I10:J10"/>
    <mergeCell ref="L12:L13"/>
    <mergeCell ref="D10:H10"/>
    <mergeCell ref="H12:H13"/>
    <mergeCell ref="K10:M10"/>
    <mergeCell ref="M12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showRowColHeaders="0" zoomScale="70" zoomScaleNormal="70" zoomScaleSheetLayoutView="70" workbookViewId="0">
      <selection activeCell="D14" sqref="D14"/>
    </sheetView>
  </sheetViews>
  <sheetFormatPr baseColWidth="10" defaultColWidth="11.42578125" defaultRowHeight="15" x14ac:dyDescent="0.25"/>
  <cols>
    <col min="1" max="1" width="25.7109375" style="11" customWidth="1"/>
    <col min="2" max="2" width="20.7109375" style="11" customWidth="1"/>
    <col min="3" max="16384" width="11.42578125" style="11"/>
  </cols>
  <sheetData>
    <row r="1" spans="1:19" x14ac:dyDescent="0.25">
      <c r="A1" s="9" t="s">
        <v>0</v>
      </c>
      <c r="B1" s="10" t="str">
        <f>'egpa récap F'!B1</f>
        <v>……………………….</v>
      </c>
      <c r="Q1" s="70"/>
      <c r="R1" s="70"/>
      <c r="S1" s="70"/>
    </row>
    <row r="2" spans="1:19" x14ac:dyDescent="0.25">
      <c r="A2" s="12" t="s">
        <v>1</v>
      </c>
      <c r="B2" s="13" t="str">
        <f>'egpa récap F'!B2</f>
        <v>……………………….</v>
      </c>
      <c r="Q2" s="70"/>
      <c r="R2" s="70"/>
      <c r="S2" s="70"/>
    </row>
    <row r="3" spans="1:19" x14ac:dyDescent="0.25">
      <c r="A3" s="12" t="s">
        <v>4</v>
      </c>
      <c r="B3" s="13" t="str">
        <f>'egpa récap F'!B3</f>
        <v>STRASBOURG 6</v>
      </c>
    </row>
    <row r="4" spans="1:19" x14ac:dyDescent="0.25">
      <c r="A4" s="14" t="s">
        <v>2</v>
      </c>
      <c r="B4" s="15" t="str">
        <f>'egpa récap F'!B4</f>
        <v>……………………….</v>
      </c>
    </row>
    <row r="5" spans="1:19" x14ac:dyDescent="0.25">
      <c r="A5" s="23"/>
    </row>
    <row r="6" spans="1:19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19" x14ac:dyDescent="0.25">
      <c r="A7" s="64" t="s">
        <v>36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</row>
    <row r="9" spans="1:19" x14ac:dyDescent="0.25">
      <c r="A9" s="56" t="s">
        <v>6</v>
      </c>
      <c r="B9" s="56"/>
      <c r="C9" s="56"/>
      <c r="D9" s="56" t="s">
        <v>37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30" customHeight="1" x14ac:dyDescent="0.25">
      <c r="A10" s="56" t="s">
        <v>8</v>
      </c>
      <c r="B10" s="56" t="s">
        <v>9</v>
      </c>
      <c r="C10" s="56" t="s">
        <v>10</v>
      </c>
      <c r="D10" s="52" t="s">
        <v>49</v>
      </c>
      <c r="E10" s="59"/>
      <c r="F10" s="59"/>
      <c r="G10" s="59"/>
      <c r="H10" s="59"/>
      <c r="I10" s="59"/>
      <c r="J10" s="59"/>
      <c r="K10" s="59"/>
      <c r="L10" s="59"/>
      <c r="M10" s="53"/>
      <c r="N10" s="18" t="s">
        <v>78</v>
      </c>
      <c r="O10" s="52" t="s">
        <v>50</v>
      </c>
      <c r="P10" s="53"/>
      <c r="Q10" s="52" t="s">
        <v>51</v>
      </c>
      <c r="R10" s="53"/>
      <c r="S10" s="67" t="s">
        <v>38</v>
      </c>
    </row>
    <row r="11" spans="1:19" x14ac:dyDescent="0.25">
      <c r="A11" s="56"/>
      <c r="B11" s="56"/>
      <c r="C11" s="56"/>
      <c r="D11" s="24" t="s">
        <v>39</v>
      </c>
      <c r="E11" s="24" t="s">
        <v>40</v>
      </c>
      <c r="F11" s="24" t="s">
        <v>41</v>
      </c>
      <c r="G11" s="24" t="s">
        <v>42</v>
      </c>
      <c r="H11" s="24" t="s">
        <v>43</v>
      </c>
      <c r="I11" s="24" t="s">
        <v>44</v>
      </c>
      <c r="J11" s="24" t="s">
        <v>45</v>
      </c>
      <c r="K11" s="24" t="s">
        <v>46</v>
      </c>
      <c r="L11" s="24" t="s">
        <v>47</v>
      </c>
      <c r="M11" s="24" t="s">
        <v>48</v>
      </c>
      <c r="N11" s="24" t="s">
        <v>79</v>
      </c>
      <c r="O11" s="24" t="s">
        <v>81</v>
      </c>
      <c r="P11" s="24" t="s">
        <v>82</v>
      </c>
      <c r="Q11" s="24" t="s">
        <v>85</v>
      </c>
      <c r="R11" s="24" t="s">
        <v>86</v>
      </c>
      <c r="S11" s="67"/>
    </row>
    <row r="12" spans="1:19" ht="131.25" customHeight="1" x14ac:dyDescent="0.25">
      <c r="A12" s="56"/>
      <c r="B12" s="56"/>
      <c r="C12" s="69"/>
      <c r="D12" s="68" t="s">
        <v>69</v>
      </c>
      <c r="E12" s="68" t="s">
        <v>70</v>
      </c>
      <c r="F12" s="68" t="s">
        <v>71</v>
      </c>
      <c r="G12" s="68" t="s">
        <v>72</v>
      </c>
      <c r="H12" s="54" t="s">
        <v>73</v>
      </c>
      <c r="I12" s="54" t="s">
        <v>74</v>
      </c>
      <c r="J12" s="54" t="s">
        <v>75</v>
      </c>
      <c r="K12" s="54" t="s">
        <v>76</v>
      </c>
      <c r="L12" s="54" t="s">
        <v>91</v>
      </c>
      <c r="M12" s="54" t="s">
        <v>77</v>
      </c>
      <c r="N12" s="68" t="s">
        <v>80</v>
      </c>
      <c r="O12" s="54" t="s">
        <v>83</v>
      </c>
      <c r="P12" s="54" t="s">
        <v>84</v>
      </c>
      <c r="Q12" s="54" t="s">
        <v>87</v>
      </c>
      <c r="R12" s="54" t="s">
        <v>88</v>
      </c>
      <c r="S12" s="71"/>
    </row>
    <row r="13" spans="1:19" ht="28.5" customHeight="1" x14ac:dyDescent="0.25">
      <c r="A13" s="56"/>
      <c r="B13" s="56"/>
      <c r="C13" s="69"/>
      <c r="D13" s="68"/>
      <c r="E13" s="68"/>
      <c r="F13" s="68"/>
      <c r="G13" s="68"/>
      <c r="H13" s="55"/>
      <c r="I13" s="55"/>
      <c r="J13" s="55"/>
      <c r="K13" s="55"/>
      <c r="L13" s="55"/>
      <c r="M13" s="55"/>
      <c r="N13" s="68"/>
      <c r="O13" s="55"/>
      <c r="P13" s="55"/>
      <c r="Q13" s="55"/>
      <c r="R13" s="55"/>
      <c r="S13" s="71"/>
    </row>
    <row r="14" spans="1:19" ht="24.95" customHeight="1" x14ac:dyDescent="0.25">
      <c r="A14" s="8" t="str">
        <f>IF('egpa récap F'!A14="","",'egpa récap F'!A14)</f>
        <v/>
      </c>
      <c r="B14" s="8" t="str">
        <f>IF('egpa récap F'!B14="","",'egpa récap F'!B14)</f>
        <v/>
      </c>
      <c r="C14" s="8" t="str">
        <f>IF('egpa récap F'!C14="","",'egpa récap F'!C14)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2" t="str">
        <f>IF(A14="","",SUM(D14:R14))</f>
        <v/>
      </c>
    </row>
    <row r="15" spans="1:19" ht="24.95" customHeight="1" x14ac:dyDescent="0.25">
      <c r="A15" s="8" t="str">
        <f>IF('egpa récap F'!A15="","",'egpa récap F'!A15)</f>
        <v/>
      </c>
      <c r="B15" s="8" t="str">
        <f>IF('egpa récap F'!B15="","",'egpa récap F'!B15)</f>
        <v/>
      </c>
      <c r="C15" s="8" t="str">
        <f>IF('egpa récap F'!C15="","",'egpa récap F'!C15)</f>
        <v/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2" t="str">
        <f t="shared" ref="S15:S21" si="0">IF(A15="","",SUM(D15:R15))</f>
        <v/>
      </c>
    </row>
    <row r="16" spans="1:19" ht="24.95" customHeight="1" x14ac:dyDescent="0.25">
      <c r="A16" s="8" t="str">
        <f>IF('egpa récap F'!A16="","",'egpa récap F'!A16)</f>
        <v/>
      </c>
      <c r="B16" s="8" t="str">
        <f>IF('egpa récap F'!B16="","",'egpa récap F'!B16)</f>
        <v/>
      </c>
      <c r="C16" s="8" t="str">
        <f>IF('egpa récap F'!C16="","",'egpa récap F'!C16)</f>
        <v/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2" t="str">
        <f t="shared" si="0"/>
        <v/>
      </c>
    </row>
    <row r="17" spans="1:19" ht="24.95" customHeight="1" x14ac:dyDescent="0.25">
      <c r="A17" s="8" t="str">
        <f>IF('egpa récap F'!A17="","",'egpa récap F'!A17)</f>
        <v/>
      </c>
      <c r="B17" s="8" t="str">
        <f>IF('egpa récap F'!B17="","",'egpa récap F'!B17)</f>
        <v/>
      </c>
      <c r="C17" s="8" t="str">
        <f>IF('egpa récap F'!C17="","",'egpa récap F'!C17)</f>
        <v/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22" t="str">
        <f t="shared" si="0"/>
        <v/>
      </c>
    </row>
    <row r="18" spans="1:19" ht="24.95" customHeight="1" x14ac:dyDescent="0.25">
      <c r="A18" s="8" t="str">
        <f>IF('egpa récap F'!A18="","",'egpa récap F'!A18)</f>
        <v/>
      </c>
      <c r="B18" s="8" t="str">
        <f>IF('egpa récap F'!B18="","",'egpa récap F'!B18)</f>
        <v/>
      </c>
      <c r="C18" s="8" t="str">
        <f>IF('egpa récap F'!C18="","",'egpa récap F'!C18)</f>
        <v/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2" t="str">
        <f t="shared" si="0"/>
        <v/>
      </c>
    </row>
    <row r="19" spans="1:19" ht="24.95" customHeight="1" x14ac:dyDescent="0.25">
      <c r="A19" s="8" t="str">
        <f>IF('egpa récap F'!A19="","",'egpa récap F'!A19)</f>
        <v/>
      </c>
      <c r="B19" s="8" t="str">
        <f>IF('egpa récap F'!B19="","",'egpa récap F'!B19)</f>
        <v/>
      </c>
      <c r="C19" s="8" t="str">
        <f>IF('egpa récap F'!C19="","",'egpa récap F'!C19)</f>
        <v/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2" t="str">
        <f t="shared" si="0"/>
        <v/>
      </c>
    </row>
    <row r="20" spans="1:19" ht="24.95" customHeight="1" x14ac:dyDescent="0.25">
      <c r="A20" s="8" t="str">
        <f>IF('egpa récap F'!A20="","",'egpa récap F'!A20)</f>
        <v/>
      </c>
      <c r="B20" s="8" t="str">
        <f>IF('egpa récap F'!B20="","",'egpa récap F'!B20)</f>
        <v/>
      </c>
      <c r="C20" s="8" t="str">
        <f>IF('egpa récap F'!C20="","",'egpa récap F'!C20)</f>
        <v/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22" t="str">
        <f t="shared" si="0"/>
        <v/>
      </c>
    </row>
    <row r="21" spans="1:19" ht="24.95" customHeight="1" x14ac:dyDescent="0.25">
      <c r="A21" s="8" t="str">
        <f>IF('egpa récap F'!A21="","",'egpa récap F'!A21)</f>
        <v/>
      </c>
      <c r="B21" s="8" t="str">
        <f>IF('egpa récap F'!B21="","",'egpa récap F'!B21)</f>
        <v/>
      </c>
      <c r="C21" s="8" t="str">
        <f>IF('egpa récap F'!C21="","",'egpa récap F'!C21)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2" t="str">
        <f t="shared" si="0"/>
        <v/>
      </c>
    </row>
  </sheetData>
  <sheetProtection algorithmName="SHA-512" hashValue="avr2WhZNHvAZg2kGn1lUHB4l9VcdnfjcMR0FAWCz3AsEm8ZnGQ1Zi8GwXOtyO/2DGufAqKazBLn2E67N2LSGPA==" saltValue="qa1V/Sw+W0KRG1tHvzR7dw==" spinCount="100000" sheet="1" objects="1" scenarios="1" selectLockedCells="1"/>
  <mergeCells count="27">
    <mergeCell ref="Q1:S2"/>
    <mergeCell ref="A6:S6"/>
    <mergeCell ref="A7:S7"/>
    <mergeCell ref="S10:S13"/>
    <mergeCell ref="D12:D13"/>
    <mergeCell ref="E12:E13"/>
    <mergeCell ref="F12:F13"/>
    <mergeCell ref="G12:G13"/>
    <mergeCell ref="N12:N13"/>
    <mergeCell ref="O12:O13"/>
    <mergeCell ref="P12:P13"/>
    <mergeCell ref="Q12:Q13"/>
    <mergeCell ref="A9:C9"/>
    <mergeCell ref="D9:S9"/>
    <mergeCell ref="A10:A13"/>
    <mergeCell ref="B10:B13"/>
    <mergeCell ref="C10:C13"/>
    <mergeCell ref="R12:R13"/>
    <mergeCell ref="O10:P10"/>
    <mergeCell ref="Q10:R10"/>
    <mergeCell ref="D10:M10"/>
    <mergeCell ref="H12:H13"/>
    <mergeCell ref="I12:I13"/>
    <mergeCell ref="J12:J13"/>
    <mergeCell ref="K12:K13"/>
    <mergeCell ref="L12:L13"/>
    <mergeCell ref="M12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showRowColHeaders="0" zoomScale="59" zoomScaleNormal="59" workbookViewId="0">
      <selection activeCell="U2" sqref="U2"/>
    </sheetView>
  </sheetViews>
  <sheetFormatPr baseColWidth="10" defaultColWidth="11.42578125" defaultRowHeight="15" x14ac:dyDescent="0.25"/>
  <cols>
    <col min="1" max="1" width="19.28515625" style="11" customWidth="1"/>
    <col min="2" max="2" width="17.42578125" style="11" customWidth="1"/>
    <col min="3" max="18" width="11.42578125" style="11"/>
    <col min="19" max="19" width="12.28515625" style="11" bestFit="1" customWidth="1"/>
    <col min="20" max="20" width="3.140625" style="11" customWidth="1"/>
    <col min="21" max="21" width="20.28515625" style="11" customWidth="1"/>
    <col min="22" max="16384" width="11.42578125" style="11"/>
  </cols>
  <sheetData>
    <row r="1" spans="1:21" ht="15.75" thickBot="1" x14ac:dyDescent="0.3">
      <c r="A1" s="9" t="s">
        <v>0</v>
      </c>
      <c r="B1" s="10" t="str">
        <f>'egpa récap F'!$B$1</f>
        <v>……………………….</v>
      </c>
      <c r="N1" s="70"/>
      <c r="O1" s="70"/>
      <c r="P1" s="70"/>
      <c r="Q1" s="70"/>
      <c r="R1" s="70"/>
      <c r="S1" s="70"/>
      <c r="U1" s="11" t="s">
        <v>56</v>
      </c>
    </row>
    <row r="2" spans="1:21" ht="19.5" thickBot="1" x14ac:dyDescent="0.35">
      <c r="A2" s="12" t="s">
        <v>1</v>
      </c>
      <c r="B2" s="13" t="str">
        <f>'egpa récap F'!$B$2</f>
        <v>……………………….</v>
      </c>
      <c r="N2" s="70"/>
      <c r="O2" s="70"/>
      <c r="P2" s="70"/>
      <c r="Q2" s="70"/>
      <c r="R2" s="70"/>
      <c r="S2" s="70"/>
      <c r="U2" s="7"/>
    </row>
    <row r="3" spans="1:21" x14ac:dyDescent="0.25">
      <c r="A3" s="12" t="s">
        <v>4</v>
      </c>
      <c r="B3" s="13" t="str">
        <f>'egpa récap F'!$B$3</f>
        <v>STRASBOURG 6</v>
      </c>
    </row>
    <row r="4" spans="1:21" x14ac:dyDescent="0.25">
      <c r="A4" s="14" t="s">
        <v>2</v>
      </c>
      <c r="B4" s="15" t="str">
        <f>'egpa récap F'!$B$4</f>
        <v>……………………….</v>
      </c>
    </row>
    <row r="5" spans="1:21" x14ac:dyDescent="0.25">
      <c r="A5" s="23"/>
    </row>
    <row r="6" spans="1:2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21" x14ac:dyDescent="0.25">
      <c r="A7" s="64" t="s">
        <v>52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</row>
    <row r="9" spans="1:21" x14ac:dyDescent="0.25">
      <c r="A9" s="56" t="s">
        <v>6</v>
      </c>
      <c r="B9" s="56"/>
      <c r="C9" s="56"/>
      <c r="D9" s="56" t="s">
        <v>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21" ht="30" customHeight="1" x14ac:dyDescent="0.25">
      <c r="A10" s="25" t="s">
        <v>54</v>
      </c>
      <c r="B10" s="26" t="str">
        <f>IF(U2="","",U2)</f>
        <v/>
      </c>
      <c r="C10" s="27"/>
      <c r="D10" s="52" t="s">
        <v>11</v>
      </c>
      <c r="E10" s="59"/>
      <c r="F10" s="59"/>
      <c r="G10" s="59"/>
      <c r="H10" s="53"/>
      <c r="I10" s="57" t="s">
        <v>59</v>
      </c>
      <c r="J10" s="57"/>
      <c r="K10" s="52" t="s">
        <v>12</v>
      </c>
      <c r="L10" s="59"/>
      <c r="M10" s="53"/>
      <c r="N10" s="52" t="s">
        <v>13</v>
      </c>
      <c r="O10" s="53"/>
      <c r="P10" s="52" t="s">
        <v>14</v>
      </c>
      <c r="Q10" s="53"/>
      <c r="R10" s="28"/>
      <c r="S10" s="77" t="s">
        <v>92</v>
      </c>
    </row>
    <row r="11" spans="1:21" ht="18.75" x14ac:dyDescent="0.25">
      <c r="A11" s="29" t="s">
        <v>55</v>
      </c>
      <c r="B11" s="30" t="str">
        <f>IF(ISNA(VLOOKUP($B$10,BDD_F,2,0)),"",VLOOKUP($B$10,BDD_F,2,0))</f>
        <v/>
      </c>
      <c r="C11" s="31"/>
      <c r="D11" s="18" t="s">
        <v>15</v>
      </c>
      <c r="E11" s="18" t="s">
        <v>16</v>
      </c>
      <c r="F11" s="18" t="s">
        <v>17</v>
      </c>
      <c r="G11" s="18" t="s">
        <v>18</v>
      </c>
      <c r="H11" s="18" t="s">
        <v>19</v>
      </c>
      <c r="I11" s="18" t="s">
        <v>20</v>
      </c>
      <c r="J11" s="18" t="s">
        <v>21</v>
      </c>
      <c r="K11" s="18" t="s">
        <v>22</v>
      </c>
      <c r="L11" s="18" t="s">
        <v>23</v>
      </c>
      <c r="M11" s="18" t="s">
        <v>24</v>
      </c>
      <c r="N11" s="18" t="s">
        <v>61</v>
      </c>
      <c r="O11" s="18" t="s">
        <v>62</v>
      </c>
      <c r="P11" s="18" t="s">
        <v>65</v>
      </c>
      <c r="Q11" s="18" t="s">
        <v>66</v>
      </c>
      <c r="R11" s="32"/>
      <c r="S11" s="77"/>
    </row>
    <row r="12" spans="1:21" ht="134.1" customHeight="1" x14ac:dyDescent="0.25">
      <c r="A12" s="29" t="s">
        <v>53</v>
      </c>
      <c r="B12" s="30" t="str">
        <f>IF(ISNA(VLOOKUP($B$10,BDD_F,3,0)),"",VLOOKUP($B$10,BDD_F,3,0))</f>
        <v/>
      </c>
      <c r="C12" s="31"/>
      <c r="D12" s="72" t="s">
        <v>25</v>
      </c>
      <c r="E12" s="74" t="s">
        <v>30</v>
      </c>
      <c r="F12" s="74" t="s">
        <v>31</v>
      </c>
      <c r="G12" s="74" t="s">
        <v>32</v>
      </c>
      <c r="H12" s="72" t="s">
        <v>57</v>
      </c>
      <c r="I12" s="74" t="s">
        <v>26</v>
      </c>
      <c r="J12" s="74" t="s">
        <v>33</v>
      </c>
      <c r="K12" s="74" t="s">
        <v>27</v>
      </c>
      <c r="L12" s="74" t="s">
        <v>28</v>
      </c>
      <c r="M12" s="72" t="s">
        <v>60</v>
      </c>
      <c r="N12" s="74" t="s">
        <v>63</v>
      </c>
      <c r="O12" s="72" t="s">
        <v>64</v>
      </c>
      <c r="P12" s="72" t="s">
        <v>67</v>
      </c>
      <c r="Q12" s="74" t="s">
        <v>68</v>
      </c>
      <c r="R12" s="75"/>
      <c r="S12" s="77"/>
    </row>
    <row r="13" spans="1:21" x14ac:dyDescent="0.25">
      <c r="A13" s="33"/>
      <c r="B13" s="34"/>
      <c r="C13" s="31"/>
      <c r="D13" s="73"/>
      <c r="E13" s="74"/>
      <c r="F13" s="74"/>
      <c r="G13" s="74"/>
      <c r="H13" s="73"/>
      <c r="I13" s="74"/>
      <c r="J13" s="74"/>
      <c r="K13" s="74"/>
      <c r="L13" s="74"/>
      <c r="M13" s="73"/>
      <c r="N13" s="74"/>
      <c r="O13" s="73"/>
      <c r="P13" s="73"/>
      <c r="Q13" s="74"/>
      <c r="R13" s="76"/>
      <c r="S13" s="77"/>
    </row>
    <row r="14" spans="1:21" ht="30" customHeight="1" x14ac:dyDescent="0.25">
      <c r="A14" s="33"/>
      <c r="B14" s="34"/>
      <c r="C14" s="31"/>
      <c r="D14" s="21" t="str">
        <f>IF(ISNA(VLOOKUP($B$10,BDD_F,4,0)),"",VLOOKUP($B$10,BDD_F,4,0))</f>
        <v/>
      </c>
      <c r="E14" s="21" t="str">
        <f>IF(ISNA(VLOOKUP($B$10,BDD_F,5,0)),"",VLOOKUP($B$10,BDD_F,5,0))</f>
        <v/>
      </c>
      <c r="F14" s="21" t="str">
        <f>IF(ISNA(VLOOKUP($B$10,BDD_F,6,0)),"",VLOOKUP($B$10,BDD_F,6,0))</f>
        <v/>
      </c>
      <c r="G14" s="21" t="str">
        <f>IF(ISNA(VLOOKUP($B$10,BDD_F,7,0)),"",VLOOKUP($B$10,BDD_F,7,0))</f>
        <v/>
      </c>
      <c r="H14" s="21" t="str">
        <f>IF(ISNA(VLOOKUP($B$10,BDD_F,8,0)),"",VLOOKUP($B$10,BDD_F,8,0))</f>
        <v/>
      </c>
      <c r="I14" s="21" t="str">
        <f>IF(ISNA(VLOOKUP($B$10,BDD_F,9,0)),"",VLOOKUP($B$10,BDD_F,9,0))</f>
        <v/>
      </c>
      <c r="J14" s="21" t="str">
        <f>IF(ISNA(VLOOKUP($B$10,BDD_F,10,0)),"",VLOOKUP($B$10,BDD_F,10,0))</f>
        <v/>
      </c>
      <c r="K14" s="21" t="str">
        <f>IF(ISNA(VLOOKUP($B$10,BDD_F,11,0)),"",VLOOKUP($B$10,BDD_F,11,0))</f>
        <v/>
      </c>
      <c r="L14" s="21" t="str">
        <f>IF(ISNA(VLOOKUP($B$10,BDD_F,12,0)),"",VLOOKUP($B$10,BDD_F,12,0))</f>
        <v/>
      </c>
      <c r="M14" s="21" t="str">
        <f>IF(ISNA(VLOOKUP($B$10,BDD_F,13,0)),"",VLOOKUP($B$10,BDD_F,13,0))</f>
        <v/>
      </c>
      <c r="N14" s="21" t="str">
        <f>IF(ISNA(VLOOKUP($B$10,BDD_F,14,0)),"",VLOOKUP($B$10,BDD_F,14,0))</f>
        <v/>
      </c>
      <c r="O14" s="21" t="str">
        <f>IF(ISNA(VLOOKUP($B$10,BDD_F,15,0)),"",VLOOKUP($B$10,BDD_F,15,0))</f>
        <v/>
      </c>
      <c r="P14" s="21" t="str">
        <f>IF(ISNA(VLOOKUP($B$10,BDD_F,16,0)),"",VLOOKUP($B$10,BDD_F,16,0))</f>
        <v/>
      </c>
      <c r="Q14" s="21" t="str">
        <f>IF(ISNA(VLOOKUP($B$10,BDD_F,17,0)),"",VLOOKUP($B$10,BDD_F,17,0))</f>
        <v/>
      </c>
      <c r="R14" s="35"/>
      <c r="S14" s="48" t="str">
        <f>IF(ISERROR(SUM(D14:Q14)-H14),"",SUM(D14:Q14)-H14)</f>
        <v/>
      </c>
    </row>
    <row r="15" spans="1:21" x14ac:dyDescent="0.25">
      <c r="A15" s="33"/>
      <c r="B15" s="34"/>
      <c r="C15" s="31"/>
      <c r="D15" s="56" t="s">
        <v>37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1" ht="30" customHeight="1" x14ac:dyDescent="0.25">
      <c r="A16" s="33"/>
      <c r="B16" s="34"/>
      <c r="C16" s="31"/>
      <c r="D16" s="52" t="s">
        <v>49</v>
      </c>
      <c r="E16" s="59"/>
      <c r="F16" s="59"/>
      <c r="G16" s="59"/>
      <c r="H16" s="59"/>
      <c r="I16" s="59"/>
      <c r="J16" s="59"/>
      <c r="K16" s="59"/>
      <c r="L16" s="59"/>
      <c r="M16" s="53"/>
      <c r="N16" s="36" t="s">
        <v>78</v>
      </c>
      <c r="O16" s="57" t="s">
        <v>50</v>
      </c>
      <c r="P16" s="57"/>
      <c r="Q16" s="52" t="s">
        <v>51</v>
      </c>
      <c r="R16" s="53"/>
      <c r="S16" s="77" t="s">
        <v>93</v>
      </c>
    </row>
    <row r="17" spans="1:19" x14ac:dyDescent="0.25">
      <c r="A17" s="33"/>
      <c r="B17" s="34"/>
      <c r="C17" s="31"/>
      <c r="D17" s="24" t="s">
        <v>39</v>
      </c>
      <c r="E17" s="24" t="s">
        <v>40</v>
      </c>
      <c r="F17" s="24" t="s">
        <v>41</v>
      </c>
      <c r="G17" s="24" t="s">
        <v>42</v>
      </c>
      <c r="H17" s="24" t="s">
        <v>43</v>
      </c>
      <c r="I17" s="24" t="s">
        <v>44</v>
      </c>
      <c r="J17" s="24" t="s">
        <v>45</v>
      </c>
      <c r="K17" s="24" t="s">
        <v>46</v>
      </c>
      <c r="L17" s="24" t="s">
        <v>47</v>
      </c>
      <c r="M17" s="24" t="s">
        <v>48</v>
      </c>
      <c r="N17" s="24" t="s">
        <v>79</v>
      </c>
      <c r="O17" s="24" t="s">
        <v>81</v>
      </c>
      <c r="P17" s="24" t="s">
        <v>82</v>
      </c>
      <c r="Q17" s="24" t="s">
        <v>85</v>
      </c>
      <c r="R17" s="24" t="s">
        <v>86</v>
      </c>
      <c r="S17" s="77"/>
    </row>
    <row r="18" spans="1:19" ht="134.1" customHeight="1" x14ac:dyDescent="0.25">
      <c r="A18" s="33"/>
      <c r="B18" s="34"/>
      <c r="C18" s="31"/>
      <c r="D18" s="74" t="s">
        <v>69</v>
      </c>
      <c r="E18" s="74" t="s">
        <v>89</v>
      </c>
      <c r="F18" s="74" t="s">
        <v>71</v>
      </c>
      <c r="G18" s="74" t="s">
        <v>72</v>
      </c>
      <c r="H18" s="72" t="s">
        <v>73</v>
      </c>
      <c r="I18" s="74" t="s">
        <v>74</v>
      </c>
      <c r="J18" s="72" t="s">
        <v>75</v>
      </c>
      <c r="K18" s="72" t="s">
        <v>76</v>
      </c>
      <c r="L18" s="74" t="s">
        <v>90</v>
      </c>
      <c r="M18" s="72" t="s">
        <v>77</v>
      </c>
      <c r="N18" s="72" t="s">
        <v>80</v>
      </c>
      <c r="O18" s="72" t="s">
        <v>83</v>
      </c>
      <c r="P18" s="72" t="s">
        <v>84</v>
      </c>
      <c r="Q18" s="72" t="s">
        <v>87</v>
      </c>
      <c r="R18" s="72" t="s">
        <v>88</v>
      </c>
      <c r="S18" s="78"/>
    </row>
    <row r="19" spans="1:19" ht="28.5" customHeight="1" x14ac:dyDescent="0.25">
      <c r="A19" s="33"/>
      <c r="B19" s="34"/>
      <c r="C19" s="31"/>
      <c r="D19" s="74"/>
      <c r="E19" s="74"/>
      <c r="F19" s="74"/>
      <c r="G19" s="74"/>
      <c r="H19" s="73"/>
      <c r="I19" s="74"/>
      <c r="J19" s="73"/>
      <c r="K19" s="73"/>
      <c r="L19" s="74"/>
      <c r="M19" s="73"/>
      <c r="N19" s="73"/>
      <c r="O19" s="73"/>
      <c r="P19" s="73"/>
      <c r="Q19" s="73"/>
      <c r="R19" s="73"/>
      <c r="S19" s="78"/>
    </row>
    <row r="20" spans="1:19" ht="30" customHeight="1" x14ac:dyDescent="0.25">
      <c r="A20" s="37"/>
      <c r="B20" s="38"/>
      <c r="C20" s="39"/>
      <c r="D20" s="21">
        <f>IF(ISNA(VLOOKUP($B$10,BDD_M,4,0)),"",VLOOKUP($B$10,BDD_M,4,0))</f>
        <v>0</v>
      </c>
      <c r="E20" s="21">
        <f>IF(ISNA(VLOOKUP($B$10,BDD_M,5,0)),"",VLOOKUP($B$10,BDD_M,5,0))</f>
        <v>0</v>
      </c>
      <c r="F20" s="21">
        <f>IF(ISNA(VLOOKUP($B$10,BDD_M,6,0)),"",VLOOKUP($B$10,BDD_M,6,0))</f>
        <v>0</v>
      </c>
      <c r="G20" s="21">
        <f>IF(ISNA(VLOOKUP($B$10,BDD_M,7,0)),"",VLOOKUP($B$10,BDD_M,7,0))</f>
        <v>0</v>
      </c>
      <c r="H20" s="21">
        <f>IF(ISNA(VLOOKUP($B$10,BDD_M,8,0)),"",VLOOKUP($B$10,BDD_M,8,0))</f>
        <v>0</v>
      </c>
      <c r="I20" s="21">
        <f>IF(ISNA(VLOOKUP($B$10,BDD_M,9,0)),"",VLOOKUP($B$10,BDD_M,9,0))</f>
        <v>0</v>
      </c>
      <c r="J20" s="21">
        <f>IF(ISNA(VLOOKUP($B$10,BDD_M,10,0)),"",VLOOKUP($B$10,BDD_M,10,0))</f>
        <v>0</v>
      </c>
      <c r="K20" s="21">
        <f>IF(ISNA(VLOOKUP($B$10,BDD_M,11,0)),"",VLOOKUP($B$10,BDD_M,11,0))</f>
        <v>0</v>
      </c>
      <c r="L20" s="21">
        <f>IF(ISNA(VLOOKUP($B$10,BDD_M,12,0)),"",VLOOKUP($B$10,BDD_M,12,0))</f>
        <v>0</v>
      </c>
      <c r="M20" s="21">
        <f>IF(ISNA(VLOOKUP($B$10,BDD_M,13,0)),"",VLOOKUP($B$10,BDD_M,13,0))</f>
        <v>0</v>
      </c>
      <c r="N20" s="21">
        <f>IF(ISNA(VLOOKUP($B$10,BDD_M,14,0)),"",VLOOKUP($B$10,BDD_M,14,0))</f>
        <v>0</v>
      </c>
      <c r="O20" s="21">
        <f>IF(ISNA(VLOOKUP($B$10,BDD_M,15,0)),"",VLOOKUP($B$10,BDD_M,15,0))</f>
        <v>0</v>
      </c>
      <c r="P20" s="21">
        <f>IF(ISNA(VLOOKUP($B$10,BDD_M,16,0)),"",VLOOKUP($B$10,BDD_M,16,0))</f>
        <v>0</v>
      </c>
      <c r="Q20" s="21">
        <f>IF(ISNA(VLOOKUP($B$10,BDD_M,17,0)),"",VLOOKUP($B$10,BDD_M,17,0))</f>
        <v>0</v>
      </c>
      <c r="R20" s="21">
        <f>IF(ISNA(VLOOKUP($B$10,BDD_M,18,0)),"",VLOOKUP($B$10,BDD_M,18,0))</f>
        <v>0</v>
      </c>
      <c r="S20" s="22" t="str">
        <f>IF(B10="","",SUM(D20:R20))</f>
        <v/>
      </c>
    </row>
    <row r="21" spans="1:19" ht="15" customHeight="1" x14ac:dyDescent="0.25"/>
  </sheetData>
  <sheetProtection algorithmName="SHA-512" hashValue="YsAc/EPjHeiohrIRvUfvIAEiIRH7COJHw3hLXuPsRDga7BHCkIV4DJYhmPhA8pWYn7j/yHY0+K+imU8YxT4oAg==" saltValue="uRnURG/umoqpZu4crm3WJA==" spinCount="100000" sheet="1" objects="1" scenarios="1" selectLockedCells="1"/>
  <mergeCells count="46">
    <mergeCell ref="N1:S2"/>
    <mergeCell ref="K12:K13"/>
    <mergeCell ref="L12:L13"/>
    <mergeCell ref="N12:N13"/>
    <mergeCell ref="Q12:Q13"/>
    <mergeCell ref="A6:S6"/>
    <mergeCell ref="A7:S7"/>
    <mergeCell ref="A9:C9"/>
    <mergeCell ref="D9:S9"/>
    <mergeCell ref="I10:J10"/>
    <mergeCell ref="G12:G13"/>
    <mergeCell ref="I12:I13"/>
    <mergeCell ref="J12:J13"/>
    <mergeCell ref="S10:S13"/>
    <mergeCell ref="P10:Q10"/>
    <mergeCell ref="O12:O13"/>
    <mergeCell ref="O18:O19"/>
    <mergeCell ref="P18:P19"/>
    <mergeCell ref="R18:R19"/>
    <mergeCell ref="F18:F19"/>
    <mergeCell ref="G18:G19"/>
    <mergeCell ref="I18:I19"/>
    <mergeCell ref="P12:P13"/>
    <mergeCell ref="R12:R13"/>
    <mergeCell ref="D16:M16"/>
    <mergeCell ref="O16:P16"/>
    <mergeCell ref="Q16:R16"/>
    <mergeCell ref="D15:S15"/>
    <mergeCell ref="S16:S19"/>
    <mergeCell ref="D18:D19"/>
    <mergeCell ref="E18:E19"/>
    <mergeCell ref="L18:L19"/>
    <mergeCell ref="N18:N19"/>
    <mergeCell ref="Q18:Q19"/>
    <mergeCell ref="J18:J19"/>
    <mergeCell ref="K18:K19"/>
    <mergeCell ref="H18:H19"/>
    <mergeCell ref="M18:M19"/>
    <mergeCell ref="D10:H10"/>
    <mergeCell ref="H12:H13"/>
    <mergeCell ref="K10:M10"/>
    <mergeCell ref="M12:M13"/>
    <mergeCell ref="N10:O10"/>
    <mergeCell ref="D12:D13"/>
    <mergeCell ref="E12:E13"/>
    <mergeCell ref="F12:F13"/>
  </mergeCells>
  <conditionalFormatting sqref="D20:R20">
    <cfRule type="cellIs" dxfId="2" priority="3" operator="equal">
      <formula>0</formula>
    </cfRule>
  </conditionalFormatting>
  <conditionalFormatting sqref="D14">
    <cfRule type="cellIs" dxfId="1" priority="2" operator="equal">
      <formula>0</formula>
    </cfRule>
  </conditionalFormatting>
  <conditionalFormatting sqref="E14:Q14">
    <cfRule type="cellIs" dxfId="0" priority="1" operator="equal">
      <formula>0</formula>
    </cfRule>
  </conditionalFormatting>
  <dataValidations count="1">
    <dataValidation type="list" allowBlank="1" showInputMessage="1" showErrorMessage="1" sqref="U2">
      <formula1>Liste_eleves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mode d'emploi</vt:lpstr>
      <vt:lpstr>egpa récap F</vt:lpstr>
      <vt:lpstr>egpa récap M</vt:lpstr>
      <vt:lpstr>egpa récap élève</vt:lpstr>
      <vt:lpstr>BDD_F</vt:lpstr>
      <vt:lpstr>BDD_M</vt:lpstr>
      <vt:lpstr>Liste_eleves</vt:lpstr>
      <vt:lpstr>'egpa récap élève'!Zone_d_impression</vt:lpstr>
      <vt:lpstr>'egpa récap F'!Zone_d_impression</vt:lpstr>
      <vt:lpstr>'egpa récap M'!Zone_d_impression</vt:lpstr>
      <vt:lpstr>'mode d''emploi'!Zone_d_impression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SCHILDKNECHT</dc:creator>
  <cp:lastModifiedBy>Sandrine SCHILDKNECHT</cp:lastModifiedBy>
  <cp:lastPrinted>2017-12-04T18:08:49Z</cp:lastPrinted>
  <dcterms:created xsi:type="dcterms:W3CDTF">2016-12-07T20:31:19Z</dcterms:created>
  <dcterms:modified xsi:type="dcterms:W3CDTF">2017-12-21T09:58:48Z</dcterms:modified>
</cp:coreProperties>
</file>